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3BE5A9C-9CC1-481D-86BF-7D78E2CCEC77}" xr6:coauthVersionLast="45" xr6:coauthVersionMax="45" xr10:uidLastSave="{00000000-0000-0000-0000-000000000000}"/>
  <bookViews>
    <workbookView xWindow="-110" yWindow="-110" windowWidth="19420" windowHeight="10420" xr2:uid="{C134778A-9ACE-4355-8200-6CD07E0733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7" i="1"/>
  <c r="H8" i="1"/>
  <c r="H9" i="1"/>
  <c r="H10" i="1"/>
  <c r="H11" i="1"/>
  <c r="H12" i="1"/>
  <c r="H13" i="1"/>
  <c r="H14" i="1"/>
  <c r="H15" i="1"/>
  <c r="H16" i="1"/>
  <c r="H17" i="1"/>
  <c r="H7" i="1"/>
  <c r="E8" i="1"/>
  <c r="E9" i="1"/>
  <c r="E10" i="1"/>
  <c r="E11" i="1"/>
  <c r="E12" i="1"/>
  <c r="E13" i="1"/>
  <c r="E14" i="1"/>
  <c r="E15" i="1"/>
  <c r="E16" i="1"/>
  <c r="E17" i="1"/>
  <c r="E7" i="1"/>
  <c r="M17" i="1"/>
  <c r="M16" i="1"/>
  <c r="M15" i="1"/>
  <c r="M14" i="1"/>
  <c r="M13" i="1"/>
  <c r="M12" i="1"/>
  <c r="M11" i="1"/>
  <c r="M10" i="1"/>
  <c r="M9" i="1"/>
  <c r="M8" i="1"/>
  <c r="M7" i="1"/>
</calcChain>
</file>

<file path=xl/sharedStrings.xml><?xml version="1.0" encoding="utf-8"?>
<sst xmlns="http://schemas.openxmlformats.org/spreadsheetml/2006/main" count="59" uniqueCount="51">
  <si>
    <t>FINAL 2020 U.S. GOVERNORS ELECTIONS PROJECTION</t>
  </si>
  <si>
    <t>D</t>
  </si>
  <si>
    <t>R</t>
  </si>
  <si>
    <t>Otr</t>
  </si>
  <si>
    <t>Delaware</t>
  </si>
  <si>
    <t>Indiana</t>
  </si>
  <si>
    <t>Missouri</t>
  </si>
  <si>
    <t>New Hampshire</t>
  </si>
  <si>
    <t>North Carolina</t>
  </si>
  <si>
    <t>North Dakota</t>
  </si>
  <si>
    <t>Utah</t>
  </si>
  <si>
    <t>Vermont</t>
  </si>
  <si>
    <t>Washington</t>
  </si>
  <si>
    <t>West Virginia</t>
  </si>
  <si>
    <t>D Hold</t>
  </si>
  <si>
    <t>R Hold</t>
  </si>
  <si>
    <t>D Open - R Gain</t>
  </si>
  <si>
    <t>R Open - Hold</t>
  </si>
  <si>
    <t>X John Carney</t>
  </si>
  <si>
    <t>D Votes</t>
  </si>
  <si>
    <t>D Candidate</t>
  </si>
  <si>
    <t>D %</t>
  </si>
  <si>
    <t>R Candidate</t>
  </si>
  <si>
    <t>R Votes</t>
  </si>
  <si>
    <t>Total Votes</t>
  </si>
  <si>
    <t>Otr Votes</t>
  </si>
  <si>
    <t>Woody Myers</t>
  </si>
  <si>
    <t>Nicole Galloway</t>
  </si>
  <si>
    <t>Mike Cooney</t>
  </si>
  <si>
    <t>X Roy Cooper</t>
  </si>
  <si>
    <t>Shelley Lenz</t>
  </si>
  <si>
    <t>Chris Peterson</t>
  </si>
  <si>
    <t>David Zuckerman</t>
  </si>
  <si>
    <t>X Jay Inslee</t>
  </si>
  <si>
    <t>Ben Salango</t>
  </si>
  <si>
    <t>Julianne Murray</t>
  </si>
  <si>
    <t>X Eric Holcomb</t>
  </si>
  <si>
    <t>X Mike Parson</t>
  </si>
  <si>
    <t>Greg Gianforte</t>
  </si>
  <si>
    <t>X Chris Sununu</t>
  </si>
  <si>
    <t>Dan Feltes</t>
  </si>
  <si>
    <t>Dan Forest</t>
  </si>
  <si>
    <t>X Doug Burgum</t>
  </si>
  <si>
    <t>Spencer Cox</t>
  </si>
  <si>
    <t>X Phil Scott</t>
  </si>
  <si>
    <t>Loren Culp</t>
  </si>
  <si>
    <t>X Jim Justice</t>
  </si>
  <si>
    <t>Montana</t>
  </si>
  <si>
    <t>Election Night Wins</t>
  </si>
  <si>
    <t>Overall Statehouse</t>
  </si>
  <si>
    <t>Net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</si>
</sst>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9" fontId="2" fillId="4" borderId="0" xfId="0" applyNumberFormat="1" applyFont="1" applyFill="1"/>
    <xf numFmtId="9" fontId="0" fillId="5" borderId="0" xfId="0" applyNumberFormat="1" applyFont="1" applyFill="1"/>
    <xf numFmtId="0" fontId="2" fillId="0" borderId="0" xfId="0" applyFont="1"/>
    <xf numFmtId="0" fontId="2" fillId="4" borderId="0" xfId="0" applyFont="1" applyFill="1"/>
    <xf numFmtId="165" fontId="2" fillId="4" borderId="0" xfId="1" applyNumberFormat="1" applyFont="1" applyFill="1"/>
    <xf numFmtId="0" fontId="2" fillId="2" borderId="0" xfId="0" applyFont="1" applyFill="1"/>
    <xf numFmtId="0" fontId="4" fillId="0" borderId="0" xfId="0" applyFont="1"/>
    <xf numFmtId="0" fontId="0" fillId="0" borderId="0" xfId="0" applyFont="1"/>
    <xf numFmtId="0" fontId="0" fillId="3" borderId="0" xfId="0" applyFont="1" applyFill="1"/>
    <xf numFmtId="0" fontId="0" fillId="5" borderId="0" xfId="0" applyFont="1" applyFill="1"/>
    <xf numFmtId="0" fontId="0" fillId="6" borderId="0" xfId="0" applyFont="1" applyFill="1"/>
    <xf numFmtId="0" fontId="0" fillId="4" borderId="0" xfId="0" applyFont="1" applyFill="1"/>
    <xf numFmtId="165" fontId="1" fillId="5" borderId="0" xfId="1" applyNumberFormat="1" applyFont="1" applyFill="1"/>
    <xf numFmtId="165" fontId="1" fillId="6" borderId="0" xfId="1" applyNumberFormat="1" applyFont="1" applyFill="1"/>
    <xf numFmtId="9" fontId="0" fillId="6" borderId="0" xfId="0" applyNumberFormat="1" applyFont="1" applyFill="1"/>
    <xf numFmtId="165" fontId="1" fillId="0" borderId="0" xfId="1" applyNumberFormat="1" applyFont="1"/>
    <xf numFmtId="0" fontId="0" fillId="2" borderId="0" xfId="0" applyFont="1" applyFill="1"/>
    <xf numFmtId="165" fontId="1" fillId="3" borderId="0" xfId="1" applyNumberFormat="1" applyFont="1" applyFill="1"/>
    <xf numFmtId="9" fontId="0" fillId="3" borderId="0" xfId="0" applyNumberFormat="1" applyFont="1" applyFill="1"/>
    <xf numFmtId="9" fontId="2" fillId="2" borderId="0" xfId="0" applyNumberFormat="1" applyFont="1" applyFill="1"/>
    <xf numFmtId="165" fontId="2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E963B-3A40-4090-932F-8DB947732048}">
  <dimension ref="B3:M22"/>
  <sheetViews>
    <sheetView tabSelected="1" workbookViewId="0">
      <selection activeCell="D23" sqref="D23"/>
    </sheetView>
  </sheetViews>
  <sheetFormatPr defaultRowHeight="14.5" x14ac:dyDescent="0.35"/>
  <cols>
    <col min="1" max="1" width="8.7265625" style="9"/>
    <col min="2" max="3" width="15.54296875" style="9" customWidth="1"/>
    <col min="4" max="4" width="17.08984375" style="9" customWidth="1"/>
    <col min="5" max="5" width="10" style="9" bestFit="1" customWidth="1"/>
    <col min="6" max="6" width="8.7265625" style="9"/>
    <col min="7" max="7" width="14.36328125" style="9" bestFit="1" customWidth="1"/>
    <col min="8" max="8" width="10" style="9" bestFit="1" customWidth="1"/>
    <col min="9" max="12" width="8.7265625" style="9"/>
    <col min="13" max="13" width="11.08984375" style="9" bestFit="1" customWidth="1"/>
    <col min="14" max="16384" width="8.7265625" style="9"/>
  </cols>
  <sheetData>
    <row r="3" spans="2:13" ht="18.5" x14ac:dyDescent="0.45">
      <c r="B3" s="1" t="s">
        <v>0</v>
      </c>
      <c r="C3" s="8"/>
      <c r="D3" s="8"/>
      <c r="E3" s="8"/>
    </row>
    <row r="6" spans="2:13" x14ac:dyDescent="0.35">
      <c r="D6" s="10" t="s">
        <v>20</v>
      </c>
      <c r="E6" s="10" t="s">
        <v>19</v>
      </c>
      <c r="F6" s="10" t="s">
        <v>21</v>
      </c>
      <c r="G6" s="11" t="s">
        <v>22</v>
      </c>
      <c r="H6" s="11" t="s">
        <v>23</v>
      </c>
      <c r="I6" s="11" t="s">
        <v>2</v>
      </c>
      <c r="J6" s="12" t="s">
        <v>25</v>
      </c>
      <c r="K6" s="12" t="s">
        <v>3</v>
      </c>
      <c r="M6" s="9" t="s">
        <v>24</v>
      </c>
    </row>
    <row r="7" spans="2:13" x14ac:dyDescent="0.35">
      <c r="B7" s="13" t="s">
        <v>4</v>
      </c>
      <c r="C7" s="13" t="s">
        <v>14</v>
      </c>
      <c r="D7" s="5" t="s">
        <v>18</v>
      </c>
      <c r="E7" s="6">
        <f>ROUND(F7*$M7,0)</f>
        <v>316544</v>
      </c>
      <c r="F7" s="2">
        <v>0.64</v>
      </c>
      <c r="G7" s="3" t="s">
        <v>35</v>
      </c>
      <c r="H7" s="14">
        <f>ROUND(I7*$M7,0)</f>
        <v>163218</v>
      </c>
      <c r="I7" s="3">
        <v>0.33</v>
      </c>
      <c r="J7" s="15">
        <f>ROUND(K7*$M7,0)</f>
        <v>14838</v>
      </c>
      <c r="K7" s="16">
        <v>0.03</v>
      </c>
      <c r="M7" s="17">
        <f>ROUND(502132*0.985,0)</f>
        <v>494600</v>
      </c>
    </row>
    <row r="8" spans="2:13" x14ac:dyDescent="0.35">
      <c r="B8" s="18" t="s">
        <v>5</v>
      </c>
      <c r="C8" s="18" t="s">
        <v>15</v>
      </c>
      <c r="D8" s="10" t="s">
        <v>26</v>
      </c>
      <c r="E8" s="19">
        <f t="shared" ref="E8:E17" si="0">ROUND(F8*$M8,0)</f>
        <v>923972</v>
      </c>
      <c r="F8" s="20">
        <v>0.32</v>
      </c>
      <c r="G8" s="21" t="s">
        <v>36</v>
      </c>
      <c r="H8" s="22">
        <f t="shared" ref="H8:H17" si="1">ROUND(I8*$M8,0)</f>
        <v>1761322</v>
      </c>
      <c r="I8" s="21">
        <v>0.61</v>
      </c>
      <c r="J8" s="15">
        <f t="shared" ref="J8:J17" si="2">ROUND(K8*$M8,0)</f>
        <v>202119</v>
      </c>
      <c r="K8" s="16">
        <v>7.0000000000000007E-2</v>
      </c>
      <c r="M8" s="17">
        <f>ROUND(2918053*0.9895,0)</f>
        <v>2887413</v>
      </c>
    </row>
    <row r="9" spans="2:13" x14ac:dyDescent="0.35">
      <c r="B9" s="18" t="s">
        <v>6</v>
      </c>
      <c r="C9" s="18" t="s">
        <v>15</v>
      </c>
      <c r="D9" s="10" t="s">
        <v>27</v>
      </c>
      <c r="E9" s="19">
        <f t="shared" si="0"/>
        <v>1387628</v>
      </c>
      <c r="F9" s="20">
        <v>0.46</v>
      </c>
      <c r="G9" s="21" t="s">
        <v>37</v>
      </c>
      <c r="H9" s="22">
        <f t="shared" si="1"/>
        <v>1538457</v>
      </c>
      <c r="I9" s="21">
        <v>0.51</v>
      </c>
      <c r="J9" s="15">
        <f t="shared" si="2"/>
        <v>90497</v>
      </c>
      <c r="K9" s="16">
        <v>0.03</v>
      </c>
      <c r="M9" s="17">
        <f>ROUND(3048593*0.9895,0)</f>
        <v>3016583</v>
      </c>
    </row>
    <row r="10" spans="2:13" x14ac:dyDescent="0.35">
      <c r="B10" s="18" t="s">
        <v>47</v>
      </c>
      <c r="C10" s="18" t="s">
        <v>16</v>
      </c>
      <c r="D10" s="10" t="s">
        <v>28</v>
      </c>
      <c r="E10" s="19">
        <f t="shared" si="0"/>
        <v>260768</v>
      </c>
      <c r="F10" s="20">
        <v>0.45</v>
      </c>
      <c r="G10" s="21" t="s">
        <v>38</v>
      </c>
      <c r="H10" s="22">
        <f t="shared" si="1"/>
        <v>301332</v>
      </c>
      <c r="I10" s="21">
        <v>0.52</v>
      </c>
      <c r="J10" s="15">
        <f t="shared" si="2"/>
        <v>17385</v>
      </c>
      <c r="K10" s="16">
        <v>0.03</v>
      </c>
      <c r="M10" s="17">
        <f>ROUND(585634*0.9895,0)</f>
        <v>579485</v>
      </c>
    </row>
    <row r="11" spans="2:13" x14ac:dyDescent="0.35">
      <c r="B11" s="18" t="s">
        <v>7</v>
      </c>
      <c r="C11" s="18" t="s">
        <v>15</v>
      </c>
      <c r="D11" s="10" t="s">
        <v>40</v>
      </c>
      <c r="E11" s="19">
        <f t="shared" si="0"/>
        <v>342170</v>
      </c>
      <c r="F11" s="20">
        <v>0.41</v>
      </c>
      <c r="G11" s="21" t="s">
        <v>39</v>
      </c>
      <c r="H11" s="22">
        <f t="shared" si="1"/>
        <v>475700</v>
      </c>
      <c r="I11" s="21">
        <v>0.56999999999999995</v>
      </c>
      <c r="J11" s="15">
        <f t="shared" si="2"/>
        <v>16691</v>
      </c>
      <c r="K11" s="16">
        <v>0.02</v>
      </c>
      <c r="M11" s="17">
        <f>ROUND(843418*0.9895,0)</f>
        <v>834562</v>
      </c>
    </row>
    <row r="12" spans="2:13" x14ac:dyDescent="0.35">
      <c r="B12" s="13" t="s">
        <v>8</v>
      </c>
      <c r="C12" s="13" t="s">
        <v>14</v>
      </c>
      <c r="D12" s="5" t="s">
        <v>29</v>
      </c>
      <c r="E12" s="6">
        <f t="shared" si="0"/>
        <v>2874011</v>
      </c>
      <c r="F12" s="2">
        <v>0.53</v>
      </c>
      <c r="G12" s="3" t="s">
        <v>41</v>
      </c>
      <c r="H12" s="14">
        <f t="shared" si="1"/>
        <v>2385972</v>
      </c>
      <c r="I12" s="3">
        <v>0.44</v>
      </c>
      <c r="J12" s="15">
        <f t="shared" si="2"/>
        <v>162680</v>
      </c>
      <c r="K12" s="16">
        <v>0.03</v>
      </c>
      <c r="M12" s="17">
        <f>ROUND(5480205*0.9895,0)</f>
        <v>5422663</v>
      </c>
    </row>
    <row r="13" spans="2:13" x14ac:dyDescent="0.35">
      <c r="B13" s="18" t="s">
        <v>9</v>
      </c>
      <c r="C13" s="18" t="s">
        <v>15</v>
      </c>
      <c r="D13" s="10" t="s">
        <v>30</v>
      </c>
      <c r="E13" s="19">
        <f t="shared" si="0"/>
        <v>130800</v>
      </c>
      <c r="F13" s="20">
        <v>0.35</v>
      </c>
      <c r="G13" s="21" t="s">
        <v>42</v>
      </c>
      <c r="H13" s="22">
        <f t="shared" si="1"/>
        <v>235440</v>
      </c>
      <c r="I13" s="21">
        <v>0.63</v>
      </c>
      <c r="J13" s="15">
        <f t="shared" si="2"/>
        <v>7474</v>
      </c>
      <c r="K13" s="16">
        <v>0.02</v>
      </c>
      <c r="M13" s="17">
        <f>ROUND(377681*0.9895,0)</f>
        <v>373715</v>
      </c>
    </row>
    <row r="14" spans="2:13" x14ac:dyDescent="0.35">
      <c r="B14" s="18" t="s">
        <v>10</v>
      </c>
      <c r="C14" s="18" t="s">
        <v>17</v>
      </c>
      <c r="D14" s="10" t="s">
        <v>31</v>
      </c>
      <c r="E14" s="19">
        <f t="shared" si="0"/>
        <v>373224</v>
      </c>
      <c r="F14" s="20">
        <v>0.28999999999999998</v>
      </c>
      <c r="G14" s="21" t="s">
        <v>43</v>
      </c>
      <c r="H14" s="22">
        <f t="shared" si="1"/>
        <v>888016</v>
      </c>
      <c r="I14" s="21">
        <v>0.69</v>
      </c>
      <c r="J14" s="15">
        <f t="shared" si="2"/>
        <v>25740</v>
      </c>
      <c r="K14" s="16">
        <v>0.02</v>
      </c>
      <c r="M14" s="17">
        <f>ROUND(1300636*0.9895,0)</f>
        <v>1286979</v>
      </c>
    </row>
    <row r="15" spans="2:13" x14ac:dyDescent="0.35">
      <c r="B15" s="18" t="s">
        <v>11</v>
      </c>
      <c r="C15" s="18" t="s">
        <v>15</v>
      </c>
      <c r="D15" s="10" t="s">
        <v>32</v>
      </c>
      <c r="E15" s="19">
        <f t="shared" si="0"/>
        <v>122378</v>
      </c>
      <c r="F15" s="20">
        <v>0.34</v>
      </c>
      <c r="G15" s="21" t="s">
        <v>44</v>
      </c>
      <c r="H15" s="22">
        <f t="shared" si="1"/>
        <v>223160</v>
      </c>
      <c r="I15" s="21">
        <v>0.62</v>
      </c>
      <c r="J15" s="15">
        <f t="shared" si="2"/>
        <v>14397</v>
      </c>
      <c r="K15" s="16">
        <v>0.04</v>
      </c>
      <c r="M15" s="17">
        <f>ROUND(363755*0.9895,0)</f>
        <v>359936</v>
      </c>
    </row>
    <row r="16" spans="2:13" x14ac:dyDescent="0.35">
      <c r="B16" s="13" t="s">
        <v>12</v>
      </c>
      <c r="C16" s="13" t="s">
        <v>14</v>
      </c>
      <c r="D16" s="5" t="s">
        <v>33</v>
      </c>
      <c r="E16" s="6">
        <f t="shared" si="0"/>
        <v>2159684</v>
      </c>
      <c r="F16" s="2">
        <v>0.57999999999999996</v>
      </c>
      <c r="G16" s="3" t="s">
        <v>45</v>
      </c>
      <c r="H16" s="14">
        <f t="shared" si="1"/>
        <v>1526673</v>
      </c>
      <c r="I16" s="3">
        <v>0.41</v>
      </c>
      <c r="J16" s="15">
        <f t="shared" si="2"/>
        <v>37236</v>
      </c>
      <c r="K16" s="16">
        <v>0.01</v>
      </c>
      <c r="M16" s="17">
        <f>ROUND(3763106*0.9895,0)</f>
        <v>3723593</v>
      </c>
    </row>
    <row r="17" spans="2:13" x14ac:dyDescent="0.35">
      <c r="B17" s="18" t="s">
        <v>13</v>
      </c>
      <c r="C17" s="18" t="s">
        <v>15</v>
      </c>
      <c r="D17" s="10" t="s">
        <v>34</v>
      </c>
      <c r="E17" s="19">
        <f t="shared" si="0"/>
        <v>315073</v>
      </c>
      <c r="F17" s="20">
        <v>0.39</v>
      </c>
      <c r="G17" s="21" t="s">
        <v>46</v>
      </c>
      <c r="H17" s="22">
        <f t="shared" si="1"/>
        <v>452412</v>
      </c>
      <c r="I17" s="21">
        <v>0.56000000000000005</v>
      </c>
      <c r="J17" s="15">
        <f t="shared" si="2"/>
        <v>40394</v>
      </c>
      <c r="K17" s="16">
        <v>0.05</v>
      </c>
      <c r="M17" s="17">
        <f>ROUND(816452*0.9895,0)</f>
        <v>807879</v>
      </c>
    </row>
    <row r="19" spans="2:13" x14ac:dyDescent="0.35">
      <c r="D19" s="4"/>
      <c r="E19" s="4" t="s">
        <v>1</v>
      </c>
      <c r="F19" s="4" t="s">
        <v>2</v>
      </c>
    </row>
    <row r="20" spans="2:13" x14ac:dyDescent="0.35">
      <c r="D20" s="4" t="s">
        <v>48</v>
      </c>
      <c r="E20" s="4">
        <v>3</v>
      </c>
      <c r="F20" s="7">
        <v>8</v>
      </c>
    </row>
    <row r="21" spans="2:13" x14ac:dyDescent="0.35">
      <c r="D21" s="4" t="s">
        <v>49</v>
      </c>
      <c r="E21" s="4">
        <v>23</v>
      </c>
      <c r="F21" s="7">
        <v>27</v>
      </c>
    </row>
    <row r="22" spans="2:13" x14ac:dyDescent="0.35">
      <c r="D22" s="4" t="s">
        <v>50</v>
      </c>
      <c r="E22" s="4">
        <v>-1</v>
      </c>
      <c r="F22" s="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G. Bucholz</dc:creator>
  <cp:lastModifiedBy>Eric G. Bucholz</cp:lastModifiedBy>
  <dcterms:created xsi:type="dcterms:W3CDTF">2020-11-03T02:57:38Z</dcterms:created>
  <dcterms:modified xsi:type="dcterms:W3CDTF">2020-11-03T03:32:33Z</dcterms:modified>
</cp:coreProperties>
</file>